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6495"/>
  </bookViews>
  <sheets>
    <sheet name="F18 Q1" sheetId="1" r:id="rId1"/>
  </sheets>
  <definedNames>
    <definedName name="_xlnm.Print_Area" localSheetId="0">'F18 Q1'!$A$1:$M$180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9" i="1" l="1"/>
  <c r="B142" i="1"/>
  <c r="B131" i="1"/>
  <c r="B59" i="1"/>
  <c r="C197" i="1" s="1"/>
  <c r="B42" i="1"/>
  <c r="B171" i="1" s="1"/>
  <c r="B176" i="1" s="1"/>
  <c r="B177" i="1" s="1"/>
  <c r="B144" i="1" l="1"/>
  <c r="G189" i="1"/>
  <c r="G190" i="1" s="1"/>
  <c r="G191" i="1" s="1"/>
  <c r="G192" i="1" s="1"/>
  <c r="G193" i="1" s="1"/>
  <c r="G194" i="1" s="1"/>
  <c r="G195" i="1" s="1"/>
  <c r="G196" i="1" s="1"/>
  <c r="G197" i="1" s="1"/>
  <c r="B43" i="1"/>
  <c r="B44" i="1" s="1"/>
  <c r="B45" i="1" s="1"/>
  <c r="B46" i="1" s="1"/>
  <c r="B47" i="1" s="1"/>
  <c r="B48" i="1" s="1"/>
  <c r="B49" i="1" s="1"/>
  <c r="B50" i="1" s="1"/>
  <c r="B101" i="1"/>
  <c r="B113" i="1"/>
  <c r="B147" i="1"/>
  <c r="C190" i="1"/>
  <c r="C192" i="1"/>
  <c r="C194" i="1"/>
  <c r="C196" i="1"/>
  <c r="B73" i="1"/>
  <c r="B67" i="1"/>
  <c r="B81" i="1"/>
  <c r="B104" i="1"/>
  <c r="B117" i="1"/>
  <c r="B150" i="1"/>
  <c r="B70" i="1"/>
  <c r="B107" i="1"/>
  <c r="B121" i="1"/>
  <c r="B153" i="1"/>
  <c r="C189" i="1"/>
  <c r="C191" i="1"/>
  <c r="C193" i="1"/>
  <c r="C195" i="1"/>
  <c r="B158" i="1" l="1"/>
  <c r="B159" i="1" s="1"/>
  <c r="B77" i="1"/>
  <c r="B87" i="1" s="1"/>
  <c r="B88" i="1" s="1"/>
  <c r="B110" i="1"/>
  <c r="B127" i="1" s="1"/>
  <c r="B133" i="1" s="1"/>
  <c r="B180" i="1" l="1"/>
</calcChain>
</file>

<file path=xl/sharedStrings.xml><?xml version="1.0" encoding="utf-8"?>
<sst xmlns="http://schemas.openxmlformats.org/spreadsheetml/2006/main" count="212" uniqueCount="176">
  <si>
    <t>Core F18 Q1</t>
  </si>
  <si>
    <t>Sixpoint Company is offering a retiree health insurance plan to its employees.</t>
  </si>
  <si>
    <t>Full eligibility for the plan is age 60 and 20 years of service. Sixpoint pays 100% of the</t>
  </si>
  <si>
    <t>costs for single coverage. You are given the following information:</t>
  </si>
  <si>
    <t>Annual Discount Rate: 4%</t>
  </si>
  <si>
    <t>Trend: 8% decreasing by 0.5% until 5% per annum.</t>
  </si>
  <si>
    <t>Current pre-65 annual claim cost per capita: $9,000.</t>
  </si>
  <si>
    <t>Current post-65 annual claim cost per capita: $2,500.</t>
  </si>
  <si>
    <t>Expected termination age: 70</t>
  </si>
  <si>
    <t>All mortality is at the expected age</t>
  </si>
  <si>
    <t>No terminations before expected mortality</t>
  </si>
  <si>
    <t>No plan assets</t>
  </si>
  <si>
    <t>No unamortized balances</t>
  </si>
  <si>
    <t>Standard retirement age is 65 years old</t>
  </si>
  <si>
    <t>All benefit obligations are calculated at the beginning of the year</t>
  </si>
  <si>
    <t>Time</t>
  </si>
  <si>
    <t>Compound Discount</t>
  </si>
  <si>
    <t>Trend Rate</t>
  </si>
  <si>
    <t>Cumulative Trend</t>
  </si>
  <si>
    <t>Employee</t>
  </si>
  <si>
    <t>Status</t>
  </si>
  <si>
    <t>Age at Hire</t>
  </si>
  <si>
    <t>Current Age</t>
  </si>
  <si>
    <t>Retirement Age</t>
  </si>
  <si>
    <t>W</t>
  </si>
  <si>
    <t>Working</t>
  </si>
  <si>
    <t>Standard</t>
  </si>
  <si>
    <t>X</t>
  </si>
  <si>
    <t>Upon full eligibility</t>
  </si>
  <si>
    <t>Y</t>
  </si>
  <si>
    <t>Retired</t>
  </si>
  <si>
    <t>Z</t>
  </si>
  <si>
    <t>a.</t>
  </si>
  <si>
    <t>Calculate Sixpoint’s accumulated postretirement benefit obligation</t>
  </si>
  <si>
    <t>Trend Factor Calculation</t>
  </si>
  <si>
    <t xml:space="preserve">Year </t>
  </si>
  <si>
    <t>.08 - .005</t>
  </si>
  <si>
    <t>EPBO(t) = Claims Cost*(1+Trend)^(RA-CA)*v^(RA-CA)</t>
  </si>
  <si>
    <t>or</t>
  </si>
  <si>
    <t>EPBO(t) = Claims Cost*(1+Trend)^(RA-CA)*(1+Discount Rate)^-(RA-CA)</t>
  </si>
  <si>
    <t>Do not calc EPBO(t) during year of death.</t>
  </si>
  <si>
    <t>V</t>
  </si>
  <si>
    <t>v=1/(1+i)</t>
  </si>
  <si>
    <t>Employee W</t>
  </si>
  <si>
    <t>Current Age is 60</t>
  </si>
  <si>
    <t>Retirement Age is 65</t>
  </si>
  <si>
    <t>Mortality Age is 70</t>
  </si>
  <si>
    <t>PV of benefit paid from age:</t>
  </si>
  <si>
    <t>EPBO</t>
  </si>
  <si>
    <t>Age 60 to Age 65</t>
  </si>
  <si>
    <t>Trend period from age 60-61 (Year 1), 61-62 (Year 2), 62-63 (Year 3), 63-64 (Year 4), 64-65 (Year 5).</t>
  </si>
  <si>
    <t>Then discount back from age 65 to age 60.</t>
  </si>
  <si>
    <t>This represents the benefit for the 1st year of benefits (at age 65).</t>
  </si>
  <si>
    <t>Age 60 to Age 66</t>
  </si>
  <si>
    <t>Trend period from age 60-61 (Year 1), 61-62 (Year 2), 62-63 (Year 3), 63-64 (Year 4), 64-65 (Year 5), 65-66 (Year 6)</t>
  </si>
  <si>
    <t>Then discount back from age 66 to age 60</t>
  </si>
  <si>
    <t>This represents the benefit for the 2nd year of benefits (at age 66)</t>
  </si>
  <si>
    <t>Age 60 to Age 67</t>
  </si>
  <si>
    <t xml:space="preserve">Trend period from age 60-61 (Year 1), 61-62 (Year 2), 62-63 (Year 3), 63-64 (Year 4), 64-65 (Year 5), 65-66 (Year 6), </t>
  </si>
  <si>
    <t>66-67 (Year 7).</t>
  </si>
  <si>
    <t>Then discount back from age 67 to age 60</t>
  </si>
  <si>
    <t>This represents the benefit for the 3rd year of benefits (at age 67)</t>
  </si>
  <si>
    <t>Age 60 to Age 68</t>
  </si>
  <si>
    <t xml:space="preserve">66-67 (Year 7), 67-68 (Year 8) </t>
  </si>
  <si>
    <t>Then discount back from age 68 to age 60</t>
  </si>
  <si>
    <t>This represents the benefit for the 4th year of benefits (at age 68)</t>
  </si>
  <si>
    <t>Age 60 to Age 69</t>
  </si>
  <si>
    <t xml:space="preserve">66-67 (Year 7), 67-68 (Year 8), 68 - 69 (Year 9) </t>
  </si>
  <si>
    <t>Then discount back from age 69 to age 60</t>
  </si>
  <si>
    <t>This represents the benefit for the 5th year of benefits (at age 69)</t>
  </si>
  <si>
    <t>No benefit as this is the assumed age at death</t>
  </si>
  <si>
    <t>EPBO (Total)</t>
  </si>
  <si>
    <t>APBO</t>
  </si>
  <si>
    <t>APBO = EPBO as the employee has satisfied the age and service requirement at age 60</t>
  </si>
  <si>
    <t>Employee X</t>
  </si>
  <si>
    <t>Current Age is 61</t>
  </si>
  <si>
    <t>Retirement Age is when full eligibility is achieved - Age 60 and 20 years of service</t>
  </si>
  <si>
    <t>20 years of service occurs at age 63 for this employee (CA (43) + 20).</t>
  </si>
  <si>
    <t>Therefore the retirement benefit begins at age 63 for this employee</t>
  </si>
  <si>
    <t>and the claim costs to use in the calculation is the pre-65 claim costs at age</t>
  </si>
  <si>
    <t>63 and 64 and then the post 65 claim cost for ages  65 -69.</t>
  </si>
  <si>
    <t>Age 61 to Age 63</t>
  </si>
  <si>
    <t>Trend period from age 61-62 (Year 1), 62-63 (Year 2)</t>
  </si>
  <si>
    <t>Then discount back from age 63 to age 61.</t>
  </si>
  <si>
    <t>This represents the benefit for the 1st year of benefits (at age 63).</t>
  </si>
  <si>
    <t>Age 61 to Age 64</t>
  </si>
  <si>
    <t>Trend period from age 61-62 (Year 1), 62-63 (Year 2), 63-64 (Year 3)</t>
  </si>
  <si>
    <t>Then discount back from age 64 to age 61.</t>
  </si>
  <si>
    <t>This represents the benefit for the 2nd year of benefits (at age 64).</t>
  </si>
  <si>
    <t>Age 61 to Age 65</t>
  </si>
  <si>
    <t>Trend period from age 61-62 (Year 1), 62-63 (Year 2), 63-64 (Year 3), 64-65 (Year 4)</t>
  </si>
  <si>
    <t>Then discount back from age 65 to age 61.</t>
  </si>
  <si>
    <t>This represents the benefit for the 3rd year of benefits (at age 65)</t>
  </si>
  <si>
    <t>Age 61 to Age 66</t>
  </si>
  <si>
    <t>Trend period from age 61-62 (Year 1), 62-63 (Year 2), 63-64 (Year 3), 64-65 (Year 4), 65-66 (Year 5)</t>
  </si>
  <si>
    <t>Then discount back from age 66 to age 61.</t>
  </si>
  <si>
    <t>This represents the benefit for the 4th year of benefits (at age 66)</t>
  </si>
  <si>
    <t>Age 61 to Age 67</t>
  </si>
  <si>
    <t>Trend period from age 61-62 (Year 1), 62-63 (Year 2), 63-64 (Year 3), 64-65 (Year 4), 65-66 (Year 5),</t>
  </si>
  <si>
    <t>66-67 (Year 6)</t>
  </si>
  <si>
    <t>Then discount back from age 67 to age 61.</t>
  </si>
  <si>
    <t>This represents the benefit for the 5th year of benefits (at age 67)</t>
  </si>
  <si>
    <t>Age 61 to Age 68</t>
  </si>
  <si>
    <t>66-67 (Year 6), 67-68 (Year 7)</t>
  </si>
  <si>
    <t>Then discount back from age 68 to age 61.</t>
  </si>
  <si>
    <t>This represents the benefit for the 6th year of benefits (at age 68)</t>
  </si>
  <si>
    <t>Age 61 to Age 69</t>
  </si>
  <si>
    <t>66-67 (Year 6), 67-68 (Year 7), 68-69 (Year 8)</t>
  </si>
  <si>
    <t>Then discount back from age 69 to age 61.</t>
  </si>
  <si>
    <t>This represents the benefit for the 7th year of benefits (at age 69)</t>
  </si>
  <si>
    <t>The employee has satisfied the age requirement but not the service requirement at the current age (60)</t>
  </si>
  <si>
    <t>Service Period</t>
  </si>
  <si>
    <t>Current Age - Hire Age</t>
  </si>
  <si>
    <t>Attribution Period</t>
  </si>
  <si>
    <t>20 years of service is required for full eligibility</t>
  </si>
  <si>
    <t>APBO = EPBO * (18/20)</t>
  </si>
  <si>
    <t>Employee Y</t>
  </si>
  <si>
    <t>Current Age is 65</t>
  </si>
  <si>
    <t>At age 65</t>
  </si>
  <si>
    <t>The employee is currently receiving the benefit at his current age (65)</t>
  </si>
  <si>
    <t>This represents the benefit for the 1st year of benefits (at age 65)</t>
  </si>
  <si>
    <t>Age 65 to Age 66</t>
  </si>
  <si>
    <t>Trend period from age 65-66 (Year 1)</t>
  </si>
  <si>
    <t>Then discount back from age 66 to age 65</t>
  </si>
  <si>
    <t>Age 65 to Age 67</t>
  </si>
  <si>
    <t>Trend period from age 65-66 (Year 1), 66-67 (Year 2)</t>
  </si>
  <si>
    <t>Then discount back from age 67 to age 65</t>
  </si>
  <si>
    <t>Age 65 to Age 68</t>
  </si>
  <si>
    <t>Trend period from age 65-66 (Year 1), 66-67 (Year 2), 67-68 (Year 3)</t>
  </si>
  <si>
    <t>Then discount back from age 68 to age 65</t>
  </si>
  <si>
    <t>Age 65 to Age 69</t>
  </si>
  <si>
    <t>Trend period from age 65-66 (Year 1), 66-67 (Year 2), 67-68 (Year 3), 68-69 (Year 4)</t>
  </si>
  <si>
    <t>Then discount back from age 69 to age 65</t>
  </si>
  <si>
    <t>APBO = EPBO as the employee has satisfied the age and service requirement at age 65</t>
  </si>
  <si>
    <t>and is currently retired and receiving a benefit</t>
  </si>
  <si>
    <t>Employee Z</t>
  </si>
  <si>
    <t>Current Age is 68</t>
  </si>
  <si>
    <t>At age 68</t>
  </si>
  <si>
    <t>The employee is currently receiving the benefit at his current age (68)</t>
  </si>
  <si>
    <t>This represents the benefit for the 1st year of benefits (at age 68)</t>
  </si>
  <si>
    <t>Age 68 to Age 69</t>
  </si>
  <si>
    <t>Trend period from age 68-69 (Year 1)</t>
  </si>
  <si>
    <t>Then discount back from age 69 to age 68</t>
  </si>
  <si>
    <t>This represents the benefit for the 2nd year of benefits (at age 69)</t>
  </si>
  <si>
    <t>APBO = EPBO as the employee has satisfied the age and service requirement at age 68</t>
  </si>
  <si>
    <t>Total APBO</t>
  </si>
  <si>
    <t>∑ APBO(i)</t>
  </si>
  <si>
    <t>Note:</t>
  </si>
  <si>
    <t>The compound discounts provided are v, v^2, v^3, ……..</t>
  </si>
  <si>
    <t>These could have been used to perform the calcs more quickly.</t>
  </si>
  <si>
    <t>Cumulative trends were also provided. Note that these did not account for the ultimate trend rate.</t>
  </si>
  <si>
    <t>Compound Discount Calculation</t>
  </si>
  <si>
    <t>Comment</t>
  </si>
  <si>
    <t>Cumulative Trend Calculation</t>
  </si>
  <si>
    <t>v</t>
  </si>
  <si>
    <t>1 Year of Trend</t>
  </si>
  <si>
    <t>v^2</t>
  </si>
  <si>
    <t>2 Years of Trend</t>
  </si>
  <si>
    <t>v^3</t>
  </si>
  <si>
    <t>3 Years of Trend</t>
  </si>
  <si>
    <t>v^4</t>
  </si>
  <si>
    <t>4 Years of Trend</t>
  </si>
  <si>
    <t>v^5</t>
  </si>
  <si>
    <t>5 Years of Trend</t>
  </si>
  <si>
    <t>v^6</t>
  </si>
  <si>
    <t>6 Years of Trend</t>
  </si>
  <si>
    <t>v^7</t>
  </si>
  <si>
    <t>7 Years of Trend</t>
  </si>
  <si>
    <t>v^8</t>
  </si>
  <si>
    <t>8 Years of Trend</t>
  </si>
  <si>
    <t>v^9</t>
  </si>
  <si>
    <t>9 Years of Trend</t>
  </si>
  <si>
    <t>Note Years 8 and Years 9 of trend in the table does not account for the ultimate trend rate of 5% occuring. This is the reason</t>
  </si>
  <si>
    <t>why the cumulative trend vs. cumulative trend calculated differ in the above table for the these 2 years.</t>
  </si>
  <si>
    <t>If you were to use the cumulative trends provided in the table to perform the calculations - you need to adjust these 2 values</t>
  </si>
  <si>
    <t>to their values in the cumulative trend calculated column in the above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</si>
</sst>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000;###0.0000"/>
    <numFmt numFmtId="166" formatCode="###0.000;###0.000"/>
    <numFmt numFmtId="167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 vertical="top" wrapText="1"/>
    </xf>
    <xf numFmtId="165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5" fontId="2" fillId="2" borderId="8" xfId="0" applyNumberFormat="1" applyFont="1" applyFill="1" applyBorder="1" applyAlignment="1">
      <alignment horizontal="center" vertical="top" wrapText="1"/>
    </xf>
    <xf numFmtId="166" fontId="2" fillId="2" borderId="8" xfId="0" applyNumberFormat="1" applyFont="1" applyFill="1" applyBorder="1" applyAlignment="1">
      <alignment horizontal="center" vertical="top" wrapText="1"/>
    </xf>
    <xf numFmtId="165" fontId="2" fillId="2" borderId="9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/>
    <xf numFmtId="0" fontId="0" fillId="0" borderId="0" xfId="0" quotePrefix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165" fontId="2" fillId="2" borderId="14" xfId="0" applyNumberFormat="1" applyFont="1" applyFill="1" applyBorder="1" applyAlignment="1">
      <alignment horizontal="center" vertical="top" wrapText="1"/>
    </xf>
    <xf numFmtId="167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6" fontId="2" fillId="2" borderId="16" xfId="0" applyNumberFormat="1" applyFont="1" applyFill="1" applyBorder="1" applyAlignment="1">
      <alignment horizontal="center" vertical="top" wrapText="1"/>
    </xf>
    <xf numFmtId="167" fontId="0" fillId="0" borderId="1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0" fontId="8" fillId="0" borderId="17" xfId="0" applyFont="1" applyBorder="1"/>
    <xf numFmtId="165" fontId="2" fillId="2" borderId="18" xfId="0" applyNumberFormat="1" applyFont="1" applyFill="1" applyBorder="1" applyAlignment="1">
      <alignment horizontal="center" vertical="top" wrapText="1"/>
    </xf>
    <xf numFmtId="167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6" fontId="2" fillId="2" borderId="20" xfId="0" applyNumberFormat="1" applyFont="1" applyFill="1" applyBorder="1" applyAlignment="1">
      <alignment horizontal="center" vertical="top" wrapText="1"/>
    </xf>
    <xf numFmtId="167" fontId="8" fillId="0" borderId="19" xfId="0" applyNumberFormat="1" applyFont="1" applyBorder="1" applyAlignment="1">
      <alignment horizontal="center"/>
    </xf>
    <xf numFmtId="0" fontId="8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abSelected="1" zoomScaleNormal="100" workbookViewId="0">
      <selection activeCell="B48" sqref="B48"/>
    </sheetView>
  </sheetViews>
  <sheetFormatPr defaultRowHeight="15" x14ac:dyDescent="0.25"/>
  <cols>
    <col min="1" max="1" width="18.140625" customWidth="1"/>
    <col min="2" max="2" width="13.85546875" customWidth="1"/>
    <col min="3" max="3" width="18.42578125" customWidth="1"/>
    <col min="4" max="4" width="11.7109375" customWidth="1"/>
    <col min="5" max="6" width="11.85546875" customWidth="1"/>
    <col min="7" max="7" width="11.140625" customWidth="1"/>
    <col min="8" max="8" width="15.5703125" customWidth="1"/>
    <col min="13" max="13" width="9.85546875" customWidth="1"/>
  </cols>
  <sheetData>
    <row r="1" spans="1:6" x14ac:dyDescent="0.25">
      <c r="D1" t="s">
        <v>0</v>
      </c>
    </row>
    <row r="3" spans="1:6" x14ac:dyDescent="0.25">
      <c r="A3" t="s">
        <v>1</v>
      </c>
    </row>
    <row r="5" spans="1:6" x14ac:dyDescent="0.25">
      <c r="A5" t="s">
        <v>2</v>
      </c>
    </row>
    <row r="6" spans="1:6" x14ac:dyDescent="0.25">
      <c r="A6" t="s">
        <v>3</v>
      </c>
    </row>
    <row r="8" spans="1:6" x14ac:dyDescent="0.25">
      <c r="A8" t="s">
        <v>4</v>
      </c>
      <c r="F8" s="1">
        <v>0.04</v>
      </c>
    </row>
    <row r="9" spans="1:6" x14ac:dyDescent="0.25">
      <c r="A9" t="s">
        <v>5</v>
      </c>
      <c r="F9" s="1">
        <v>5.0000000000000001E-3</v>
      </c>
    </row>
    <row r="10" spans="1:6" x14ac:dyDescent="0.25">
      <c r="A10" t="s">
        <v>6</v>
      </c>
      <c r="F10" s="1">
        <v>9000</v>
      </c>
    </row>
    <row r="11" spans="1:6" x14ac:dyDescent="0.25">
      <c r="A11" t="s">
        <v>7</v>
      </c>
      <c r="F11" s="1">
        <v>2500</v>
      </c>
    </row>
    <row r="12" spans="1:6" x14ac:dyDescent="0.25">
      <c r="A12" t="s">
        <v>8</v>
      </c>
    </row>
    <row r="13" spans="1:6" x14ac:dyDescent="0.25">
      <c r="A13" t="s">
        <v>9</v>
      </c>
    </row>
    <row r="14" spans="1:6" x14ac:dyDescent="0.25">
      <c r="A14" t="s">
        <v>10</v>
      </c>
    </row>
    <row r="15" spans="1:6" x14ac:dyDescent="0.25">
      <c r="A15" t="s">
        <v>11</v>
      </c>
    </row>
    <row r="16" spans="1:6" x14ac:dyDescent="0.25">
      <c r="A16" t="s">
        <v>12</v>
      </c>
    </row>
    <row r="17" spans="1:5" x14ac:dyDescent="0.25">
      <c r="A17" t="s">
        <v>13</v>
      </c>
    </row>
    <row r="18" spans="1:5" x14ac:dyDescent="0.25">
      <c r="A18" t="s">
        <v>14</v>
      </c>
    </row>
    <row r="20" spans="1:5" ht="30" x14ac:dyDescent="0.25">
      <c r="A20" s="2" t="s">
        <v>15</v>
      </c>
      <c r="B20" s="3" t="s">
        <v>16</v>
      </c>
      <c r="C20" s="3" t="s">
        <v>17</v>
      </c>
      <c r="D20" s="4" t="s">
        <v>18</v>
      </c>
    </row>
    <row r="21" spans="1:5" x14ac:dyDescent="0.25">
      <c r="A21" s="5">
        <v>0</v>
      </c>
      <c r="B21" s="6">
        <v>0.96150000000000002</v>
      </c>
      <c r="C21" s="7">
        <v>1.08</v>
      </c>
      <c r="D21" s="8">
        <v>1.08</v>
      </c>
    </row>
    <row r="22" spans="1:5" x14ac:dyDescent="0.25">
      <c r="A22" s="5">
        <v>1</v>
      </c>
      <c r="B22" s="6">
        <v>0.92459999999999998</v>
      </c>
      <c r="C22" s="7">
        <v>1.075</v>
      </c>
      <c r="D22" s="8">
        <v>1.161</v>
      </c>
    </row>
    <row r="23" spans="1:5" x14ac:dyDescent="0.25">
      <c r="A23" s="5">
        <v>2</v>
      </c>
      <c r="B23" s="6">
        <v>0.88900000000000001</v>
      </c>
      <c r="C23" s="7">
        <v>1.07</v>
      </c>
      <c r="D23" s="8">
        <v>1.2423</v>
      </c>
    </row>
    <row r="24" spans="1:5" x14ac:dyDescent="0.25">
      <c r="A24" s="5">
        <v>3</v>
      </c>
      <c r="B24" s="6">
        <v>0.8548</v>
      </c>
      <c r="C24" s="7">
        <v>1.0649999999999999</v>
      </c>
      <c r="D24" s="8">
        <v>1.323</v>
      </c>
    </row>
    <row r="25" spans="1:5" x14ac:dyDescent="0.25">
      <c r="A25" s="5">
        <v>4</v>
      </c>
      <c r="B25" s="6">
        <v>0.82189999999999996</v>
      </c>
      <c r="C25" s="7">
        <v>1.06</v>
      </c>
      <c r="D25" s="8">
        <v>1.4024000000000001</v>
      </c>
    </row>
    <row r="26" spans="1:5" x14ac:dyDescent="0.25">
      <c r="A26" s="5">
        <v>5</v>
      </c>
      <c r="B26" s="6">
        <v>0.7903</v>
      </c>
      <c r="C26" s="7">
        <v>1.0549999999999999</v>
      </c>
      <c r="D26" s="8">
        <v>1.4795</v>
      </c>
    </row>
    <row r="27" spans="1:5" x14ac:dyDescent="0.25">
      <c r="A27" s="5">
        <v>6</v>
      </c>
      <c r="B27" s="6">
        <v>0.75990000000000002</v>
      </c>
      <c r="C27" s="7">
        <v>1.05</v>
      </c>
      <c r="D27" s="8">
        <v>1.5535000000000001</v>
      </c>
    </row>
    <row r="28" spans="1:5" x14ac:dyDescent="0.25">
      <c r="A28" s="5">
        <v>7</v>
      </c>
      <c r="B28" s="6">
        <v>0.73070000000000002</v>
      </c>
      <c r="C28" s="7">
        <v>1.0449999999999999</v>
      </c>
      <c r="D28" s="8">
        <v>1.6234</v>
      </c>
    </row>
    <row r="29" spans="1:5" x14ac:dyDescent="0.25">
      <c r="A29" s="9">
        <v>8</v>
      </c>
      <c r="B29" s="10">
        <v>0.7026</v>
      </c>
      <c r="C29" s="11">
        <v>1.04</v>
      </c>
      <c r="D29" s="12">
        <v>1.6883999999999999</v>
      </c>
    </row>
    <row r="31" spans="1:5" ht="30" x14ac:dyDescent="0.25">
      <c r="A31" s="13" t="s">
        <v>19</v>
      </c>
      <c r="B31" s="13" t="s">
        <v>20</v>
      </c>
      <c r="C31" s="13" t="s">
        <v>21</v>
      </c>
      <c r="D31" s="13" t="s">
        <v>22</v>
      </c>
      <c r="E31" s="13" t="s">
        <v>23</v>
      </c>
    </row>
    <row r="32" spans="1:5" x14ac:dyDescent="0.25">
      <c r="A32" s="14" t="s">
        <v>24</v>
      </c>
      <c r="B32" s="14" t="s">
        <v>25</v>
      </c>
      <c r="C32" s="15">
        <v>25</v>
      </c>
      <c r="D32" s="15">
        <v>60</v>
      </c>
      <c r="E32" s="14" t="s">
        <v>26</v>
      </c>
    </row>
    <row r="33" spans="1:5" ht="30" x14ac:dyDescent="0.25">
      <c r="A33" s="14" t="s">
        <v>27</v>
      </c>
      <c r="B33" s="14" t="s">
        <v>25</v>
      </c>
      <c r="C33" s="15">
        <v>43</v>
      </c>
      <c r="D33" s="15">
        <v>61</v>
      </c>
      <c r="E33" s="14" t="s">
        <v>28</v>
      </c>
    </row>
    <row r="34" spans="1:5" x14ac:dyDescent="0.25">
      <c r="A34" s="14" t="s">
        <v>29</v>
      </c>
      <c r="B34" s="14" t="s">
        <v>30</v>
      </c>
      <c r="C34" s="16"/>
      <c r="D34" s="15">
        <v>65</v>
      </c>
      <c r="E34" s="15">
        <v>65</v>
      </c>
    </row>
    <row r="35" spans="1:5" x14ac:dyDescent="0.25">
      <c r="A35" s="14" t="s">
        <v>31</v>
      </c>
      <c r="B35" s="14" t="s">
        <v>30</v>
      </c>
      <c r="C35" s="16"/>
      <c r="D35" s="15">
        <v>68</v>
      </c>
      <c r="E35" s="15">
        <v>65</v>
      </c>
    </row>
    <row r="37" spans="1:5" ht="15.75" x14ac:dyDescent="0.25">
      <c r="A37" s="17" t="s">
        <v>32</v>
      </c>
    </row>
    <row r="38" spans="1:5" x14ac:dyDescent="0.25">
      <c r="A38" t="s">
        <v>33</v>
      </c>
    </row>
    <row r="40" spans="1:5" x14ac:dyDescent="0.25">
      <c r="A40" s="18" t="s">
        <v>34</v>
      </c>
    </row>
    <row r="41" spans="1:5" x14ac:dyDescent="0.25">
      <c r="A41" s="19" t="s">
        <v>35</v>
      </c>
    </row>
    <row r="42" spans="1:5" x14ac:dyDescent="0.25">
      <c r="A42" s="19">
        <v>1</v>
      </c>
      <c r="B42" s="20">
        <f>C21-1</f>
        <v>8.0000000000000071E-2</v>
      </c>
    </row>
    <row r="43" spans="1:5" x14ac:dyDescent="0.25">
      <c r="A43" s="19">
        <v>2</v>
      </c>
      <c r="B43" s="20">
        <f t="shared" ref="B43:B48" si="0">B42-$F$9</f>
        <v>7.5000000000000067E-2</v>
      </c>
      <c r="C43" s="21" t="s">
        <v>36</v>
      </c>
    </row>
    <row r="44" spans="1:5" x14ac:dyDescent="0.25">
      <c r="A44" s="1">
        <v>3</v>
      </c>
      <c r="B44" s="20">
        <f t="shared" si="0"/>
        <v>7.0000000000000062E-2</v>
      </c>
    </row>
    <row r="45" spans="1:5" x14ac:dyDescent="0.25">
      <c r="A45" s="19">
        <v>4</v>
      </c>
      <c r="B45" s="20">
        <f t="shared" si="0"/>
        <v>6.5000000000000058E-2</v>
      </c>
    </row>
    <row r="46" spans="1:5" x14ac:dyDescent="0.25">
      <c r="A46" s="19">
        <v>5</v>
      </c>
      <c r="B46" s="20">
        <f t="shared" si="0"/>
        <v>6.000000000000006E-2</v>
      </c>
    </row>
    <row r="47" spans="1:5" x14ac:dyDescent="0.25">
      <c r="A47" s="19">
        <v>6</v>
      </c>
      <c r="B47" s="20">
        <f t="shared" si="0"/>
        <v>5.5000000000000063E-2</v>
      </c>
    </row>
    <row r="48" spans="1:5" x14ac:dyDescent="0.25">
      <c r="A48" s="19">
        <v>7</v>
      </c>
      <c r="B48" s="20">
        <f t="shared" si="0"/>
        <v>5.0000000000000065E-2</v>
      </c>
    </row>
    <row r="49" spans="1:3" x14ac:dyDescent="0.25">
      <c r="A49" s="19">
        <v>8</v>
      </c>
      <c r="B49" s="20">
        <f>B48</f>
        <v>5.0000000000000065E-2</v>
      </c>
    </row>
    <row r="50" spans="1:3" x14ac:dyDescent="0.25">
      <c r="A50" s="19">
        <v>9</v>
      </c>
      <c r="B50" s="20">
        <f>B49</f>
        <v>5.0000000000000065E-2</v>
      </c>
    </row>
    <row r="53" spans="1:3" x14ac:dyDescent="0.25">
      <c r="A53" s="22" t="s">
        <v>37</v>
      </c>
    </row>
    <row r="54" spans="1:3" x14ac:dyDescent="0.25">
      <c r="A54" s="22" t="s">
        <v>38</v>
      </c>
    </row>
    <row r="55" spans="1:3" x14ac:dyDescent="0.25">
      <c r="A55" s="22" t="s">
        <v>39</v>
      </c>
    </row>
    <row r="56" spans="1:3" x14ac:dyDescent="0.25">
      <c r="A56" s="22"/>
    </row>
    <row r="57" spans="1:3" x14ac:dyDescent="0.25">
      <c r="A57" s="22" t="s">
        <v>40</v>
      </c>
    </row>
    <row r="58" spans="1:3" x14ac:dyDescent="0.25">
      <c r="A58" s="22"/>
    </row>
    <row r="59" spans="1:3" x14ac:dyDescent="0.25">
      <c r="A59" s="23" t="s">
        <v>41</v>
      </c>
      <c r="B59" s="24">
        <f>1/(1+F8)</f>
        <v>0.96153846153846145</v>
      </c>
      <c r="C59" s="22" t="s">
        <v>42</v>
      </c>
    </row>
    <row r="60" spans="1:3" x14ac:dyDescent="0.25">
      <c r="A60" s="22"/>
    </row>
    <row r="61" spans="1:3" x14ac:dyDescent="0.25">
      <c r="A61" t="s">
        <v>43</v>
      </c>
    </row>
    <row r="62" spans="1:3" x14ac:dyDescent="0.25">
      <c r="A62" t="s">
        <v>44</v>
      </c>
    </row>
    <row r="63" spans="1:3" x14ac:dyDescent="0.25">
      <c r="A63" t="s">
        <v>45</v>
      </c>
    </row>
    <row r="64" spans="1:3" x14ac:dyDescent="0.25">
      <c r="A64" t="s">
        <v>46</v>
      </c>
    </row>
    <row r="66" spans="1:4" ht="30" x14ac:dyDescent="0.25">
      <c r="A66" s="25" t="s">
        <v>47</v>
      </c>
      <c r="B66" s="1" t="s">
        <v>48</v>
      </c>
    </row>
    <row r="67" spans="1:4" x14ac:dyDescent="0.25">
      <c r="A67" s="1">
        <v>65</v>
      </c>
      <c r="B67" s="26">
        <f>F11*(1+B42)*(1+B43)*(1+B44)*(1+B45)*(1+B46)*B59^(A67-D32)</f>
        <v>2881.6735657178656</v>
      </c>
      <c r="C67" s="1" t="s">
        <v>49</v>
      </c>
      <c r="D67" s="27" t="s">
        <v>50</v>
      </c>
    </row>
    <row r="68" spans="1:4" x14ac:dyDescent="0.25">
      <c r="A68" s="1"/>
      <c r="B68" s="26"/>
      <c r="C68" s="1"/>
      <c r="D68" s="27" t="s">
        <v>51</v>
      </c>
    </row>
    <row r="69" spans="1:4" x14ac:dyDescent="0.25">
      <c r="A69" s="1"/>
      <c r="B69" s="26"/>
      <c r="C69" s="1"/>
      <c r="D69" s="27" t="s">
        <v>52</v>
      </c>
    </row>
    <row r="70" spans="1:4" x14ac:dyDescent="0.25">
      <c r="A70" s="1">
        <v>66</v>
      </c>
      <c r="B70" s="26">
        <f>F11*(1+B42)*(1+B43)*(1+B44)*(1+B45)*(1+B46)*(1+B47)*B59^(A70-D32)</f>
        <v>2923.2361652234117</v>
      </c>
      <c r="C70" s="1" t="s">
        <v>53</v>
      </c>
      <c r="D70" s="27" t="s">
        <v>54</v>
      </c>
    </row>
    <row r="71" spans="1:4" x14ac:dyDescent="0.25">
      <c r="A71" s="1"/>
      <c r="B71" s="26"/>
      <c r="C71" s="1"/>
      <c r="D71" s="27" t="s">
        <v>55</v>
      </c>
    </row>
    <row r="72" spans="1:4" x14ac:dyDescent="0.25">
      <c r="A72" s="1"/>
      <c r="B72" s="26"/>
      <c r="C72" s="1"/>
      <c r="D72" s="27" t="s">
        <v>56</v>
      </c>
    </row>
    <row r="73" spans="1:4" x14ac:dyDescent="0.25">
      <c r="A73" s="1">
        <v>67</v>
      </c>
      <c r="B73" s="26">
        <f>F11*(1+B42)*(1+B43)*(1+B44)*(1+B45)*(1+B46)*(1+B47)*(1+B48)*B59^(A73-D32)</f>
        <v>2951.3442052736373</v>
      </c>
      <c r="C73" s="1" t="s">
        <v>57</v>
      </c>
      <c r="D73" s="27" t="s">
        <v>58</v>
      </c>
    </row>
    <row r="74" spans="1:4" x14ac:dyDescent="0.25">
      <c r="A74" s="1"/>
      <c r="B74" s="26"/>
      <c r="C74" s="1"/>
      <c r="D74" s="27" t="s">
        <v>59</v>
      </c>
    </row>
    <row r="75" spans="1:4" x14ac:dyDescent="0.25">
      <c r="A75" s="1"/>
      <c r="B75" s="26"/>
      <c r="C75" s="1"/>
      <c r="D75" s="27" t="s">
        <v>60</v>
      </c>
    </row>
    <row r="76" spans="1:4" x14ac:dyDescent="0.25">
      <c r="A76" s="1"/>
      <c r="B76" s="26"/>
      <c r="C76" s="1"/>
      <c r="D76" s="27" t="s">
        <v>61</v>
      </c>
    </row>
    <row r="77" spans="1:4" x14ac:dyDescent="0.25">
      <c r="A77" s="1">
        <v>68</v>
      </c>
      <c r="B77" s="26">
        <f>F11*(1+B42)*(1+B43)*(1+B44)*(1+B45)*(1+B46)*(1+B47)*(1+B48)*(1+B49)*B59^(A77-D32)</f>
        <v>2979.7225149397295</v>
      </c>
      <c r="C77" s="1" t="s">
        <v>62</v>
      </c>
      <c r="D77" s="27" t="s">
        <v>58</v>
      </c>
    </row>
    <row r="78" spans="1:4" x14ac:dyDescent="0.25">
      <c r="A78" s="1"/>
      <c r="B78" s="26"/>
      <c r="D78" s="27" t="s">
        <v>63</v>
      </c>
    </row>
    <row r="79" spans="1:4" x14ac:dyDescent="0.25">
      <c r="A79" s="1"/>
      <c r="B79" s="26"/>
      <c r="D79" s="27" t="s">
        <v>64</v>
      </c>
    </row>
    <row r="80" spans="1:4" x14ac:dyDescent="0.25">
      <c r="A80" s="1"/>
      <c r="B80" s="26"/>
      <c r="D80" s="27" t="s">
        <v>65</v>
      </c>
    </row>
    <row r="81" spans="1:4" x14ac:dyDescent="0.25">
      <c r="A81" s="1">
        <v>69</v>
      </c>
      <c r="B81" s="26">
        <f>F11*(1+B42)*(1+B43)*(1+B44)*(1+B45)*(1+B46)*(1+B47)*(1+B48)*(1+B49)*(1+B50)*B59^(A81-D32)</f>
        <v>3008.3736929679962</v>
      </c>
      <c r="C81" s="1" t="s">
        <v>66</v>
      </c>
      <c r="D81" s="27" t="s">
        <v>58</v>
      </c>
    </row>
    <row r="82" spans="1:4" x14ac:dyDescent="0.25">
      <c r="A82" s="1"/>
      <c r="B82" s="26"/>
      <c r="D82" s="27" t="s">
        <v>67</v>
      </c>
    </row>
    <row r="83" spans="1:4" x14ac:dyDescent="0.25">
      <c r="A83" s="1"/>
      <c r="B83" s="26"/>
      <c r="D83" s="27" t="s">
        <v>68</v>
      </c>
    </row>
    <row r="84" spans="1:4" x14ac:dyDescent="0.25">
      <c r="A84" s="1"/>
      <c r="B84" s="26"/>
      <c r="D84" s="27" t="s">
        <v>69</v>
      </c>
    </row>
    <row r="85" spans="1:4" x14ac:dyDescent="0.25">
      <c r="A85" s="1">
        <v>70</v>
      </c>
      <c r="B85" s="26"/>
      <c r="D85" s="27" t="s">
        <v>70</v>
      </c>
    </row>
    <row r="86" spans="1:4" x14ac:dyDescent="0.25">
      <c r="A86" s="1"/>
      <c r="B86" s="26"/>
      <c r="D86" s="27"/>
    </row>
    <row r="87" spans="1:4" x14ac:dyDescent="0.25">
      <c r="A87" s="1" t="s">
        <v>71</v>
      </c>
      <c r="B87" s="26">
        <f>SUM(B67:B81)</f>
        <v>14744.35014412264</v>
      </c>
    </row>
    <row r="88" spans="1:4" x14ac:dyDescent="0.25">
      <c r="A88" s="1" t="s">
        <v>72</v>
      </c>
      <c r="B88" s="26">
        <f>B87</f>
        <v>14744.35014412264</v>
      </c>
      <c r="C88" s="27" t="s">
        <v>73</v>
      </c>
    </row>
    <row r="91" spans="1:4" x14ac:dyDescent="0.25">
      <c r="A91" t="s">
        <v>74</v>
      </c>
    </row>
    <row r="92" spans="1:4" x14ac:dyDescent="0.25">
      <c r="A92" t="s">
        <v>75</v>
      </c>
    </row>
    <row r="93" spans="1:4" x14ac:dyDescent="0.25">
      <c r="A93" t="s">
        <v>76</v>
      </c>
    </row>
    <row r="94" spans="1:4" x14ac:dyDescent="0.25">
      <c r="A94" t="s">
        <v>77</v>
      </c>
    </row>
    <row r="95" spans="1:4" x14ac:dyDescent="0.25">
      <c r="A95" t="s">
        <v>78</v>
      </c>
    </row>
    <row r="96" spans="1:4" ht="16.5" customHeight="1" x14ac:dyDescent="0.25">
      <c r="A96" t="s">
        <v>79</v>
      </c>
    </row>
    <row r="97" spans="1:4" ht="16.5" customHeight="1" x14ac:dyDescent="0.25">
      <c r="A97" t="s">
        <v>80</v>
      </c>
    </row>
    <row r="98" spans="1:4" x14ac:dyDescent="0.25">
      <c r="A98" t="s">
        <v>46</v>
      </c>
    </row>
    <row r="100" spans="1:4" ht="30" x14ac:dyDescent="0.25">
      <c r="A100" s="25" t="s">
        <v>47</v>
      </c>
      <c r="B100" s="1" t="s">
        <v>48</v>
      </c>
    </row>
    <row r="101" spans="1:4" x14ac:dyDescent="0.25">
      <c r="A101" s="1">
        <v>63</v>
      </c>
      <c r="B101" s="26">
        <f>F10*(1+B42)*(1+B43)*B59^(A101-D33)</f>
        <v>9660.6878698224846</v>
      </c>
      <c r="C101" s="1" t="s">
        <v>81</v>
      </c>
      <c r="D101" s="27" t="s">
        <v>82</v>
      </c>
    </row>
    <row r="102" spans="1:4" x14ac:dyDescent="0.25">
      <c r="A102" s="1"/>
      <c r="B102" s="26"/>
      <c r="C102" s="1"/>
      <c r="D102" s="27" t="s">
        <v>83</v>
      </c>
    </row>
    <row r="103" spans="1:4" x14ac:dyDescent="0.25">
      <c r="A103" s="1"/>
      <c r="B103" s="26"/>
      <c r="C103" s="1"/>
      <c r="D103" s="27" t="s">
        <v>84</v>
      </c>
    </row>
    <row r="104" spans="1:4" x14ac:dyDescent="0.25">
      <c r="A104" s="1">
        <v>64</v>
      </c>
      <c r="B104" s="26">
        <f>F10*(1+B42)*(1+B43)*(1+B44)*B59^(A104-D33)</f>
        <v>9939.3615583750561</v>
      </c>
      <c r="C104" s="1" t="s">
        <v>85</v>
      </c>
      <c r="D104" s="27" t="s">
        <v>86</v>
      </c>
    </row>
    <row r="105" spans="1:4" x14ac:dyDescent="0.25">
      <c r="A105" s="1"/>
      <c r="B105" s="26"/>
      <c r="C105" s="1"/>
      <c r="D105" s="27" t="s">
        <v>87</v>
      </c>
    </row>
    <row r="106" spans="1:4" x14ac:dyDescent="0.25">
      <c r="A106" s="1"/>
      <c r="B106" s="26"/>
      <c r="C106" s="1"/>
      <c r="D106" s="27" t="s">
        <v>88</v>
      </c>
    </row>
    <row r="107" spans="1:4" x14ac:dyDescent="0.25">
      <c r="A107" s="1">
        <v>65</v>
      </c>
      <c r="B107" s="26">
        <f>F11*(1+B42)*(1+B43)*(1+B44)*(1+B45)*B59^(A107-D33)</f>
        <v>2827.3023663646986</v>
      </c>
      <c r="C107" s="1" t="s">
        <v>89</v>
      </c>
      <c r="D107" s="27" t="s">
        <v>90</v>
      </c>
    </row>
    <row r="108" spans="1:4" x14ac:dyDescent="0.25">
      <c r="A108" s="1"/>
      <c r="B108" s="26"/>
      <c r="C108" s="1"/>
      <c r="D108" s="27" t="s">
        <v>91</v>
      </c>
    </row>
    <row r="109" spans="1:4" x14ac:dyDescent="0.25">
      <c r="A109" s="1"/>
      <c r="B109" s="26"/>
      <c r="C109" s="1"/>
      <c r="D109" s="27" t="s">
        <v>92</v>
      </c>
    </row>
    <row r="110" spans="1:4" x14ac:dyDescent="0.25">
      <c r="A110" s="1">
        <v>66</v>
      </c>
      <c r="B110" s="26">
        <f>F11*(1+B42)*(1+B43)*(1+B44)*(1+B45)*(1+B46)*B59^(A110-D33)</f>
        <v>2881.6735657178656</v>
      </c>
      <c r="C110" s="1" t="s">
        <v>93</v>
      </c>
      <c r="D110" s="27" t="s">
        <v>94</v>
      </c>
    </row>
    <row r="111" spans="1:4" x14ac:dyDescent="0.25">
      <c r="A111" s="1"/>
      <c r="B111" s="26"/>
      <c r="C111" s="1"/>
      <c r="D111" s="27" t="s">
        <v>95</v>
      </c>
    </row>
    <row r="112" spans="1:4" x14ac:dyDescent="0.25">
      <c r="A112" s="1"/>
      <c r="B112" s="26"/>
      <c r="C112" s="1"/>
      <c r="D112" s="27" t="s">
        <v>96</v>
      </c>
    </row>
    <row r="113" spans="1:4" x14ac:dyDescent="0.25">
      <c r="A113" s="1">
        <v>67</v>
      </c>
      <c r="B113" s="26">
        <f>F11*(1+B42)*(1+B43)*(1+B44)*(1+B45)*(1+B46)*(1+B47)*B59^(A113-D33)</f>
        <v>2923.2361652234117</v>
      </c>
      <c r="C113" s="1" t="s">
        <v>97</v>
      </c>
      <c r="D113" s="27" t="s">
        <v>98</v>
      </c>
    </row>
    <row r="114" spans="1:4" x14ac:dyDescent="0.25">
      <c r="A114" s="1"/>
      <c r="B114" s="26"/>
      <c r="C114" s="1"/>
      <c r="D114" s="27" t="s">
        <v>99</v>
      </c>
    </row>
    <row r="115" spans="1:4" x14ac:dyDescent="0.25">
      <c r="A115" s="1"/>
      <c r="B115" s="26"/>
      <c r="C115" s="1"/>
      <c r="D115" s="27" t="s">
        <v>100</v>
      </c>
    </row>
    <row r="116" spans="1:4" x14ac:dyDescent="0.25">
      <c r="A116" s="1"/>
      <c r="B116" s="26"/>
      <c r="C116" s="1"/>
      <c r="D116" s="27" t="s">
        <v>101</v>
      </c>
    </row>
    <row r="117" spans="1:4" x14ac:dyDescent="0.25">
      <c r="A117" s="1">
        <v>68</v>
      </c>
      <c r="B117" s="26">
        <f>F11*(1+B42)*(1+B43)*(1+B44)*(1+B45)*(1+B46)*(1+B47)*(1+B48)*B59^(A117-D33)</f>
        <v>2951.3442052736373</v>
      </c>
      <c r="C117" s="1" t="s">
        <v>102</v>
      </c>
      <c r="D117" s="27" t="s">
        <v>98</v>
      </c>
    </row>
    <row r="118" spans="1:4" x14ac:dyDescent="0.25">
      <c r="A118" s="1"/>
      <c r="B118" s="26"/>
      <c r="C118" s="1"/>
      <c r="D118" s="27" t="s">
        <v>103</v>
      </c>
    </row>
    <row r="119" spans="1:4" x14ac:dyDescent="0.25">
      <c r="A119" s="1"/>
      <c r="B119" s="26"/>
      <c r="C119" s="1"/>
      <c r="D119" s="27" t="s">
        <v>104</v>
      </c>
    </row>
    <row r="120" spans="1:4" x14ac:dyDescent="0.25">
      <c r="A120" s="1"/>
      <c r="B120" s="26"/>
      <c r="C120" s="1"/>
      <c r="D120" s="27" t="s">
        <v>105</v>
      </c>
    </row>
    <row r="121" spans="1:4" x14ac:dyDescent="0.25">
      <c r="A121" s="1">
        <v>69</v>
      </c>
      <c r="B121" s="26">
        <f>F11*(1+B42)*(1+B43)*(1+B44)*(1+B45)*(1+B46)*(1+B47)*(1+B48)*(1+B49)*B59^(A121-D33)</f>
        <v>2979.7225149397295</v>
      </c>
      <c r="C121" s="1" t="s">
        <v>106</v>
      </c>
      <c r="D121" s="27" t="s">
        <v>98</v>
      </c>
    </row>
    <row r="122" spans="1:4" x14ac:dyDescent="0.25">
      <c r="A122" s="1"/>
      <c r="B122" s="26"/>
      <c r="C122" s="1"/>
      <c r="D122" s="27" t="s">
        <v>107</v>
      </c>
    </row>
    <row r="123" spans="1:4" x14ac:dyDescent="0.25">
      <c r="A123" s="1"/>
      <c r="B123" s="26"/>
      <c r="C123" s="1"/>
      <c r="D123" s="27" t="s">
        <v>108</v>
      </c>
    </row>
    <row r="124" spans="1:4" x14ac:dyDescent="0.25">
      <c r="A124" s="1"/>
      <c r="B124" s="26"/>
      <c r="C124" s="1"/>
      <c r="D124" s="27" t="s">
        <v>109</v>
      </c>
    </row>
    <row r="125" spans="1:4" x14ac:dyDescent="0.25">
      <c r="A125" s="1">
        <v>70</v>
      </c>
      <c r="B125" s="26"/>
      <c r="D125" s="27" t="s">
        <v>70</v>
      </c>
    </row>
    <row r="126" spans="1:4" x14ac:dyDescent="0.25">
      <c r="A126" s="1"/>
      <c r="B126" s="26"/>
      <c r="D126" s="27"/>
    </row>
    <row r="127" spans="1:4" x14ac:dyDescent="0.25">
      <c r="A127" s="1" t="s">
        <v>71</v>
      </c>
      <c r="B127" s="26">
        <f>SUM(B101:B125)</f>
        <v>34163.328245716883</v>
      </c>
    </row>
    <row r="128" spans="1:4" x14ac:dyDescent="0.25">
      <c r="A128" s="1"/>
      <c r="B128" s="26"/>
    </row>
    <row r="129" spans="1:4" x14ac:dyDescent="0.25">
      <c r="A129" s="28" t="s">
        <v>110</v>
      </c>
      <c r="B129" s="26"/>
    </row>
    <row r="130" spans="1:4" x14ac:dyDescent="0.25">
      <c r="A130" s="1"/>
      <c r="B130" s="26"/>
    </row>
    <row r="131" spans="1:4" x14ac:dyDescent="0.25">
      <c r="A131" s="1" t="s">
        <v>111</v>
      </c>
      <c r="B131" s="26">
        <f>D33-C33</f>
        <v>18</v>
      </c>
      <c r="C131" t="s">
        <v>112</v>
      </c>
    </row>
    <row r="132" spans="1:4" x14ac:dyDescent="0.25">
      <c r="A132" s="1" t="s">
        <v>113</v>
      </c>
      <c r="B132" s="1">
        <v>20</v>
      </c>
      <c r="C132" t="s">
        <v>114</v>
      </c>
    </row>
    <row r="133" spans="1:4" x14ac:dyDescent="0.25">
      <c r="A133" s="1" t="s">
        <v>72</v>
      </c>
      <c r="B133" s="26">
        <f>B127*(B131/B132)</f>
        <v>30746.995421145195</v>
      </c>
      <c r="C133" s="27" t="s">
        <v>115</v>
      </c>
    </row>
    <row r="136" spans="1:4" x14ac:dyDescent="0.25">
      <c r="A136" t="s">
        <v>116</v>
      </c>
    </row>
    <row r="137" spans="1:4" x14ac:dyDescent="0.25">
      <c r="A137" t="s">
        <v>117</v>
      </c>
    </row>
    <row r="138" spans="1:4" x14ac:dyDescent="0.25">
      <c r="A138" t="s">
        <v>45</v>
      </c>
    </row>
    <row r="139" spans="1:4" x14ac:dyDescent="0.25">
      <c r="A139" t="s">
        <v>46</v>
      </c>
    </row>
    <row r="141" spans="1:4" ht="30" x14ac:dyDescent="0.25">
      <c r="A141" s="25" t="s">
        <v>47</v>
      </c>
      <c r="B141" s="1" t="s">
        <v>48</v>
      </c>
    </row>
    <row r="142" spans="1:4" x14ac:dyDescent="0.25">
      <c r="A142" s="1">
        <v>65</v>
      </c>
      <c r="B142" s="26">
        <f>F11</f>
        <v>2500</v>
      </c>
      <c r="C142" s="1" t="s">
        <v>118</v>
      </c>
      <c r="D142" s="27" t="s">
        <v>119</v>
      </c>
    </row>
    <row r="143" spans="1:4" x14ac:dyDescent="0.25">
      <c r="A143" s="1"/>
      <c r="B143" s="26"/>
      <c r="C143" s="1"/>
      <c r="D143" s="27" t="s">
        <v>120</v>
      </c>
    </row>
    <row r="144" spans="1:4" x14ac:dyDescent="0.25">
      <c r="A144" s="1">
        <v>66</v>
      </c>
      <c r="B144" s="26">
        <f>F11*(1+B42)*B59^(A144-D34)</f>
        <v>2596.1538461538457</v>
      </c>
      <c r="C144" s="1" t="s">
        <v>121</v>
      </c>
      <c r="D144" s="27" t="s">
        <v>122</v>
      </c>
    </row>
    <row r="145" spans="1:4" x14ac:dyDescent="0.25">
      <c r="A145" s="1"/>
      <c r="B145" s="26"/>
      <c r="C145" s="1"/>
      <c r="D145" s="27" t="s">
        <v>123</v>
      </c>
    </row>
    <row r="146" spans="1:4" x14ac:dyDescent="0.25">
      <c r="A146" s="1"/>
      <c r="B146" s="26"/>
      <c r="C146" s="1"/>
      <c r="D146" s="27" t="s">
        <v>56</v>
      </c>
    </row>
    <row r="147" spans="1:4" x14ac:dyDescent="0.25">
      <c r="A147" s="1">
        <v>67</v>
      </c>
      <c r="B147" s="26">
        <f>F11*(1+B42)*(1+B43)*B59^(A147-D34)</f>
        <v>2683.5244082840236</v>
      </c>
      <c r="C147" s="1" t="s">
        <v>124</v>
      </c>
      <c r="D147" s="27" t="s">
        <v>125</v>
      </c>
    </row>
    <row r="148" spans="1:4" x14ac:dyDescent="0.25">
      <c r="A148" s="1"/>
      <c r="B148" s="26"/>
      <c r="C148" s="1"/>
      <c r="D148" s="27" t="s">
        <v>126</v>
      </c>
    </row>
    <row r="149" spans="1:4" x14ac:dyDescent="0.25">
      <c r="A149" s="1"/>
      <c r="B149" s="26"/>
      <c r="C149" s="1"/>
      <c r="D149" s="27" t="s">
        <v>61</v>
      </c>
    </row>
    <row r="150" spans="1:4" x14ac:dyDescent="0.25">
      <c r="A150" s="1">
        <v>68</v>
      </c>
      <c r="B150" s="26">
        <f>F11*(1+B42)*(1+B43)*(1+B44)*B59^(A150-D34)</f>
        <v>2760.9337662152934</v>
      </c>
      <c r="C150" s="1" t="s">
        <v>127</v>
      </c>
      <c r="D150" s="27" t="s">
        <v>128</v>
      </c>
    </row>
    <row r="151" spans="1:4" x14ac:dyDescent="0.25">
      <c r="A151" s="1"/>
      <c r="B151" s="26"/>
      <c r="C151" s="1"/>
      <c r="D151" s="27" t="s">
        <v>129</v>
      </c>
    </row>
    <row r="152" spans="1:4" x14ac:dyDescent="0.25">
      <c r="A152" s="1"/>
      <c r="B152" s="26"/>
      <c r="C152" s="1"/>
      <c r="D152" s="27" t="s">
        <v>65</v>
      </c>
    </row>
    <row r="153" spans="1:4" x14ac:dyDescent="0.25">
      <c r="A153" s="1">
        <v>69</v>
      </c>
      <c r="B153" s="26">
        <f>F11*(1+B42)*(1+B43)*(1+B44)*(1+B45)*B59^(A153-D34)</f>
        <v>2827.3023663646986</v>
      </c>
      <c r="C153" s="1" t="s">
        <v>130</v>
      </c>
      <c r="D153" s="27" t="s">
        <v>131</v>
      </c>
    </row>
    <row r="154" spans="1:4" x14ac:dyDescent="0.25">
      <c r="A154" s="1"/>
      <c r="B154" s="1"/>
      <c r="D154" s="27" t="s">
        <v>132</v>
      </c>
    </row>
    <row r="155" spans="1:4" x14ac:dyDescent="0.25">
      <c r="A155" s="1"/>
      <c r="B155" s="1"/>
      <c r="D155" s="27" t="s">
        <v>69</v>
      </c>
    </row>
    <row r="156" spans="1:4" x14ac:dyDescent="0.25">
      <c r="A156" s="1">
        <v>70</v>
      </c>
      <c r="B156" s="26"/>
      <c r="D156" s="27" t="s">
        <v>70</v>
      </c>
    </row>
    <row r="157" spans="1:4" x14ac:dyDescent="0.25">
      <c r="A157" s="1"/>
      <c r="B157" s="26"/>
      <c r="D157" s="27"/>
    </row>
    <row r="158" spans="1:4" x14ac:dyDescent="0.25">
      <c r="A158" s="1" t="s">
        <v>71</v>
      </c>
      <c r="B158" s="26">
        <f>SUM(B142:B153)</f>
        <v>13367.914387017861</v>
      </c>
    </row>
    <row r="159" spans="1:4" x14ac:dyDescent="0.25">
      <c r="A159" s="1" t="s">
        <v>72</v>
      </c>
      <c r="B159" s="26">
        <f>B158</f>
        <v>13367.914387017861</v>
      </c>
      <c r="C159" s="27" t="s">
        <v>133</v>
      </c>
    </row>
    <row r="160" spans="1:4" x14ac:dyDescent="0.25">
      <c r="B160" s="1"/>
      <c r="C160" s="27" t="s">
        <v>134</v>
      </c>
    </row>
    <row r="163" spans="1:4" x14ac:dyDescent="0.25">
      <c r="A163" t="s">
        <v>135</v>
      </c>
    </row>
    <row r="164" spans="1:4" x14ac:dyDescent="0.25">
      <c r="A164" t="s">
        <v>136</v>
      </c>
    </row>
    <row r="165" spans="1:4" x14ac:dyDescent="0.25">
      <c r="A165" t="s">
        <v>45</v>
      </c>
    </row>
    <row r="166" spans="1:4" x14ac:dyDescent="0.25">
      <c r="A166" t="s">
        <v>46</v>
      </c>
    </row>
    <row r="168" spans="1:4" ht="30" x14ac:dyDescent="0.25">
      <c r="A168" s="25" t="s">
        <v>47</v>
      </c>
      <c r="B168" s="1" t="s">
        <v>48</v>
      </c>
    </row>
    <row r="169" spans="1:4" x14ac:dyDescent="0.25">
      <c r="A169" s="1">
        <v>68</v>
      </c>
      <c r="B169" s="26">
        <f>F11</f>
        <v>2500</v>
      </c>
      <c r="C169" s="1" t="s">
        <v>137</v>
      </c>
      <c r="D169" s="27" t="s">
        <v>138</v>
      </c>
    </row>
    <row r="170" spans="1:4" x14ac:dyDescent="0.25">
      <c r="A170" s="1"/>
      <c r="B170" s="26"/>
      <c r="C170" s="1"/>
      <c r="D170" s="27" t="s">
        <v>139</v>
      </c>
    </row>
    <row r="171" spans="1:4" x14ac:dyDescent="0.25">
      <c r="A171" s="1">
        <v>69</v>
      </c>
      <c r="B171" s="26">
        <f>F11*(1+B42)*B59^(A171-D35)</f>
        <v>2596.1538461538457</v>
      </c>
      <c r="C171" s="1" t="s">
        <v>140</v>
      </c>
      <c r="D171" s="27" t="s">
        <v>141</v>
      </c>
    </row>
    <row r="172" spans="1:4" x14ac:dyDescent="0.25">
      <c r="A172" s="1"/>
      <c r="B172" s="26"/>
      <c r="C172" s="1"/>
      <c r="D172" s="27" t="s">
        <v>142</v>
      </c>
    </row>
    <row r="173" spans="1:4" x14ac:dyDescent="0.25">
      <c r="A173" s="1"/>
      <c r="B173" s="26"/>
      <c r="C173" s="1"/>
      <c r="D173" s="27" t="s">
        <v>143</v>
      </c>
    </row>
    <row r="174" spans="1:4" x14ac:dyDescent="0.25">
      <c r="A174" s="1">
        <v>70</v>
      </c>
      <c r="B174" s="26"/>
      <c r="D174" s="27" t="s">
        <v>70</v>
      </c>
    </row>
    <row r="175" spans="1:4" x14ac:dyDescent="0.25">
      <c r="A175" s="1"/>
      <c r="B175" s="26"/>
      <c r="D175" s="27"/>
    </row>
    <row r="176" spans="1:4" x14ac:dyDescent="0.25">
      <c r="A176" s="1" t="s">
        <v>71</v>
      </c>
      <c r="B176" s="26">
        <f>SUM(B169:B174)</f>
        <v>5096.1538461538457</v>
      </c>
    </row>
    <row r="177" spans="1:8" x14ac:dyDescent="0.25">
      <c r="A177" s="1" t="s">
        <v>72</v>
      </c>
      <c r="B177" s="26">
        <f>B176</f>
        <v>5096.1538461538457</v>
      </c>
      <c r="C177" s="27" t="s">
        <v>144</v>
      </c>
    </row>
    <row r="178" spans="1:8" x14ac:dyDescent="0.25">
      <c r="B178" s="1"/>
      <c r="C178" s="27" t="s">
        <v>134</v>
      </c>
    </row>
    <row r="179" spans="1:8" x14ac:dyDescent="0.25">
      <c r="B179" s="1"/>
    </row>
    <row r="180" spans="1:8" x14ac:dyDescent="0.25">
      <c r="A180" t="s">
        <v>145</v>
      </c>
      <c r="B180" s="26">
        <f>B88+B133+B159+B177</f>
        <v>63955.413798439542</v>
      </c>
      <c r="C180" s="29" t="s">
        <v>146</v>
      </c>
    </row>
    <row r="182" spans="1:8" x14ac:dyDescent="0.25">
      <c r="A182" t="s">
        <v>147</v>
      </c>
    </row>
    <row r="183" spans="1:8" x14ac:dyDescent="0.25">
      <c r="A183" t="s">
        <v>148</v>
      </c>
    </row>
    <row r="184" spans="1:8" x14ac:dyDescent="0.25">
      <c r="A184" t="s">
        <v>149</v>
      </c>
    </row>
    <row r="186" spans="1:8" x14ac:dyDescent="0.25">
      <c r="A186" t="s">
        <v>150</v>
      </c>
    </row>
    <row r="188" spans="1:8" ht="45" x14ac:dyDescent="0.25">
      <c r="A188" s="2" t="s">
        <v>15</v>
      </c>
      <c r="B188" s="3" t="s">
        <v>16</v>
      </c>
      <c r="C188" s="30" t="s">
        <v>151</v>
      </c>
      <c r="D188" s="31" t="s">
        <v>152</v>
      </c>
      <c r="E188" s="32" t="s">
        <v>17</v>
      </c>
      <c r="F188" s="4" t="s">
        <v>18</v>
      </c>
      <c r="G188" s="33" t="s">
        <v>153</v>
      </c>
      <c r="H188" s="31" t="s">
        <v>152</v>
      </c>
    </row>
    <row r="189" spans="1:8" x14ac:dyDescent="0.25">
      <c r="A189" s="5">
        <v>0</v>
      </c>
      <c r="B189" s="34">
        <v>0.96150000000000002</v>
      </c>
      <c r="C189" s="35">
        <f>B59</f>
        <v>0.96153846153846145</v>
      </c>
      <c r="D189" s="36" t="s">
        <v>154</v>
      </c>
      <c r="E189" s="37">
        <v>1.08</v>
      </c>
      <c r="F189" s="8">
        <v>1.08</v>
      </c>
      <c r="G189" s="38">
        <f>(1+B42)</f>
        <v>1.08</v>
      </c>
      <c r="H189" s="39" t="s">
        <v>155</v>
      </c>
    </row>
    <row r="190" spans="1:8" x14ac:dyDescent="0.25">
      <c r="A190" s="5">
        <v>1</v>
      </c>
      <c r="B190" s="34">
        <v>0.92459999999999998</v>
      </c>
      <c r="C190" s="35">
        <f>B59^2</f>
        <v>0.92455621301775126</v>
      </c>
      <c r="D190" s="40" t="s">
        <v>156</v>
      </c>
      <c r="E190" s="37">
        <v>1.075</v>
      </c>
      <c r="F190" s="8">
        <v>1.161</v>
      </c>
      <c r="G190" s="38">
        <f>G189*(1+B43)</f>
        <v>1.1610000000000003</v>
      </c>
      <c r="H190" s="39" t="s">
        <v>157</v>
      </c>
    </row>
    <row r="191" spans="1:8" x14ac:dyDescent="0.25">
      <c r="A191" s="5">
        <v>2</v>
      </c>
      <c r="B191" s="34">
        <v>0.88900000000000001</v>
      </c>
      <c r="C191" s="35">
        <f>B59^3</f>
        <v>0.88899635867091464</v>
      </c>
      <c r="D191" s="40" t="s">
        <v>158</v>
      </c>
      <c r="E191" s="37">
        <v>1.07</v>
      </c>
      <c r="F191" s="8">
        <v>1.2423</v>
      </c>
      <c r="G191" s="38">
        <f t="shared" ref="G191:G197" si="1">G190*(1+B44)</f>
        <v>1.2422700000000004</v>
      </c>
      <c r="H191" s="39" t="s">
        <v>159</v>
      </c>
    </row>
    <row r="192" spans="1:8" x14ac:dyDescent="0.25">
      <c r="A192" s="5">
        <v>3</v>
      </c>
      <c r="B192" s="34">
        <v>0.8548</v>
      </c>
      <c r="C192" s="35">
        <f>B59^4</f>
        <v>0.85480419102972549</v>
      </c>
      <c r="D192" s="40" t="s">
        <v>160</v>
      </c>
      <c r="E192" s="37">
        <v>1.0649999999999999</v>
      </c>
      <c r="F192" s="8">
        <v>1.323</v>
      </c>
      <c r="G192" s="38">
        <f t="shared" si="1"/>
        <v>1.3230175500000003</v>
      </c>
      <c r="H192" s="39" t="s">
        <v>161</v>
      </c>
    </row>
    <row r="193" spans="1:8" x14ac:dyDescent="0.25">
      <c r="A193" s="5">
        <v>4</v>
      </c>
      <c r="B193" s="34">
        <v>0.82189999999999996</v>
      </c>
      <c r="C193" s="35">
        <f>B59^5</f>
        <v>0.82192710675935132</v>
      </c>
      <c r="D193" s="40" t="s">
        <v>162</v>
      </c>
      <c r="E193" s="37">
        <v>1.06</v>
      </c>
      <c r="F193" s="8">
        <v>1.4024000000000001</v>
      </c>
      <c r="G193" s="38">
        <f t="shared" si="1"/>
        <v>1.4023986030000004</v>
      </c>
      <c r="H193" s="39" t="s">
        <v>163</v>
      </c>
    </row>
    <row r="194" spans="1:8" x14ac:dyDescent="0.25">
      <c r="A194" s="5">
        <v>5</v>
      </c>
      <c r="B194" s="34">
        <v>0.7903</v>
      </c>
      <c r="C194" s="35">
        <f>B59^6</f>
        <v>0.79031452573014538</v>
      </c>
      <c r="D194" s="40" t="s">
        <v>164</v>
      </c>
      <c r="E194" s="37">
        <v>1.0549999999999999</v>
      </c>
      <c r="F194" s="8">
        <v>1.4795</v>
      </c>
      <c r="G194" s="38">
        <f t="shared" si="1"/>
        <v>1.4795305261650007</v>
      </c>
      <c r="H194" s="39" t="s">
        <v>165</v>
      </c>
    </row>
    <row r="195" spans="1:8" x14ac:dyDescent="0.25">
      <c r="A195" s="5">
        <v>6</v>
      </c>
      <c r="B195" s="34">
        <v>0.75990000000000002</v>
      </c>
      <c r="C195" s="35">
        <f>B59^7</f>
        <v>0.75991781320206286</v>
      </c>
      <c r="D195" s="40" t="s">
        <v>166</v>
      </c>
      <c r="E195" s="37">
        <v>1.05</v>
      </c>
      <c r="F195" s="8">
        <v>1.5535000000000001</v>
      </c>
      <c r="G195" s="38">
        <f t="shared" si="1"/>
        <v>1.5535070524732508</v>
      </c>
      <c r="H195" s="39" t="s">
        <v>167</v>
      </c>
    </row>
    <row r="196" spans="1:8" x14ac:dyDescent="0.25">
      <c r="A196" s="5">
        <v>7</v>
      </c>
      <c r="B196" s="34">
        <v>0.73070000000000002</v>
      </c>
      <c r="C196" s="35">
        <f>B59^8</f>
        <v>0.73069020500198345</v>
      </c>
      <c r="D196" s="40" t="s">
        <v>168</v>
      </c>
      <c r="E196" s="37">
        <v>1.0449999999999999</v>
      </c>
      <c r="F196" s="8">
        <v>1.6234</v>
      </c>
      <c r="G196" s="41">
        <f t="shared" si="1"/>
        <v>1.6311824050969135</v>
      </c>
      <c r="H196" s="42" t="s">
        <v>169</v>
      </c>
    </row>
    <row r="197" spans="1:8" x14ac:dyDescent="0.25">
      <c r="A197" s="9">
        <v>8</v>
      </c>
      <c r="B197" s="43">
        <v>0.7026</v>
      </c>
      <c r="C197" s="44">
        <f>B59^9</f>
        <v>0.70258673557883022</v>
      </c>
      <c r="D197" s="45" t="s">
        <v>170</v>
      </c>
      <c r="E197" s="46">
        <v>1.04</v>
      </c>
      <c r="F197" s="12">
        <v>1.6883999999999999</v>
      </c>
      <c r="G197" s="47">
        <f t="shared" si="1"/>
        <v>1.7127415253517593</v>
      </c>
      <c r="H197" s="48" t="s">
        <v>171</v>
      </c>
    </row>
    <row r="199" spans="1:8" x14ac:dyDescent="0.25">
      <c r="A199" t="s">
        <v>172</v>
      </c>
    </row>
    <row r="200" spans="1:8" x14ac:dyDescent="0.25">
      <c r="A200" t="s">
        <v>173</v>
      </c>
    </row>
    <row r="201" spans="1:8" x14ac:dyDescent="0.25">
      <c r="A201" t="s">
        <v>174</v>
      </c>
    </row>
    <row r="202" spans="1:8" x14ac:dyDescent="0.25">
      <c r="A202" t="s">
        <v>175</v>
      </c>
    </row>
  </sheetData>
  <pageMargins left="0.7" right="0.7" top="0.75" bottom="0.75" header="0.3" footer="0.3"/>
  <pageSetup scale="82" fitToHeight="5" orientation="landscape" r:id="rId1"/>
  <rowBreaks count="3" manualBreakCount="3">
    <brk id="36" max="12" man="1"/>
    <brk id="80" max="12" man="1"/>
    <brk id="1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F18 Q1</vt:lpstr>
      <vt:lpstr>'F18 Q1'!Print_Area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2019-03-13T13:59:41Z</dcterms:created>
  <dcterms:modified xsi:type="dcterms:W3CDTF">2019-03-13T14:00:04Z</dcterms:modified>
</cp:coreProperties>
</file>